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20" yWindow="0" windowWidth="25580" windowHeight="13940" tabRatio="500" activeTab="3"/>
  </bookViews>
  <sheets>
    <sheet name="STEP#5  COMPARISON" sheetId="6" r:id="rId1"/>
    <sheet name="Step #6 Market SurveyData" sheetId="2" r:id="rId2"/>
    <sheet name="steps #6,7,8,9,10" sheetId="1" r:id="rId3"/>
    <sheet name="Step #11- PAY GRADES" sheetId="4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8" i="6" l="1"/>
  <c r="E48" i="6"/>
  <c r="F48" i="6"/>
  <c r="G48" i="6"/>
  <c r="C48" i="6"/>
  <c r="D11" i="4"/>
  <c r="C11" i="4"/>
  <c r="D18" i="4"/>
  <c r="C18" i="4"/>
  <c r="D4" i="4"/>
  <c r="C4" i="4"/>
  <c r="B18" i="4"/>
  <c r="B11" i="4"/>
  <c r="G6" i="1"/>
  <c r="H6" i="1"/>
  <c r="G7" i="1"/>
  <c r="H7" i="1"/>
  <c r="G8" i="1"/>
  <c r="H8" i="1"/>
  <c r="G9" i="1"/>
  <c r="H9" i="1"/>
  <c r="H16" i="1"/>
  <c r="H17" i="1"/>
  <c r="H18" i="1"/>
  <c r="H19" i="1"/>
  <c r="H15" i="1"/>
  <c r="H5" i="1"/>
  <c r="G16" i="1"/>
  <c r="G17" i="1"/>
  <c r="G18" i="1"/>
  <c r="G19" i="1"/>
  <c r="G5" i="1"/>
  <c r="G15" i="1"/>
  <c r="G3" i="2"/>
  <c r="N15" i="2"/>
  <c r="N14" i="2"/>
  <c r="N13" i="2"/>
  <c r="L14" i="2"/>
  <c r="L15" i="2"/>
  <c r="L16" i="2"/>
  <c r="L17" i="2"/>
  <c r="L18" i="2"/>
  <c r="L13" i="2"/>
  <c r="G25" i="2"/>
  <c r="G24" i="2"/>
  <c r="G23" i="2"/>
  <c r="E24" i="2"/>
  <c r="E25" i="2"/>
  <c r="E26" i="2"/>
  <c r="E27" i="2"/>
  <c r="E28" i="2"/>
  <c r="E23" i="2"/>
  <c r="N5" i="2"/>
  <c r="N4" i="2"/>
  <c r="N3" i="2"/>
  <c r="L4" i="2"/>
  <c r="L5" i="2"/>
  <c r="L6" i="2"/>
  <c r="L7" i="2"/>
  <c r="L8" i="2"/>
  <c r="L3" i="2"/>
  <c r="G14" i="2"/>
  <c r="G15" i="2"/>
  <c r="G13" i="2"/>
  <c r="G4" i="2"/>
  <c r="C9" i="2"/>
  <c r="G5" i="2"/>
  <c r="D22" i="6"/>
  <c r="E22" i="6"/>
  <c r="F22" i="6"/>
  <c r="G22" i="6"/>
  <c r="K5" i="4"/>
  <c r="J5" i="4"/>
  <c r="I5" i="4"/>
  <c r="K6" i="4"/>
  <c r="J6" i="4"/>
  <c r="I6" i="4"/>
  <c r="K7" i="4"/>
  <c r="J7" i="4"/>
  <c r="I7" i="4"/>
  <c r="J19" i="2"/>
  <c r="J9" i="2"/>
  <c r="C29" i="2"/>
  <c r="C19" i="2"/>
</calcChain>
</file>

<file path=xl/sharedStrings.xml><?xml version="1.0" encoding="utf-8"?>
<sst xmlns="http://schemas.openxmlformats.org/spreadsheetml/2006/main" count="185" uniqueCount="74">
  <si>
    <t>Job EVAL POINTS</t>
  </si>
  <si>
    <t>SLOPE</t>
  </si>
  <si>
    <t>INTERCEPT</t>
  </si>
  <si>
    <t>PREDICTED PAY</t>
  </si>
  <si>
    <t>Front Desk</t>
  </si>
  <si>
    <t>Admin Assistnat</t>
  </si>
  <si>
    <t>Payroll Asst</t>
  </si>
  <si>
    <t>Op Analyst</t>
  </si>
  <si>
    <t>Benefits Manager</t>
  </si>
  <si>
    <t>Solution Set</t>
  </si>
  <si>
    <t>A</t>
  </si>
  <si>
    <t>B</t>
  </si>
  <si>
    <t>C</t>
  </si>
  <si>
    <t>D</t>
  </si>
  <si>
    <t>E</t>
  </si>
  <si>
    <t>POSITION</t>
  </si>
  <si>
    <t>FRONT DESK</t>
  </si>
  <si>
    <t>Company</t>
  </si>
  <si>
    <t>F</t>
  </si>
  <si>
    <t># of Ees</t>
  </si>
  <si>
    <t>Average Salary</t>
  </si>
  <si>
    <t>Simple Average:</t>
  </si>
  <si>
    <t>Weighted Average:</t>
  </si>
  <si>
    <t>TOTAL EEs</t>
  </si>
  <si>
    <t>Admin Asst</t>
  </si>
  <si>
    <t>Operations Analyst</t>
  </si>
  <si>
    <t>Benefits Analyst</t>
  </si>
  <si>
    <t>ONCE YOU HAVE COMPLETED THIS STEP, ENTER THE "WEIGHTED AVERAGE" VALUES INTO THE "MAIN WORKSHEET" TAB</t>
  </si>
  <si>
    <t>ENTER FROM STEP 2</t>
  </si>
  <si>
    <t>FROM REGRESSION</t>
  </si>
  <si>
    <t>FORMULA</t>
  </si>
  <si>
    <t>ENTER YOUR TEAM's</t>
  </si>
  <si>
    <t>ADJ PAY to LEAD by 3%</t>
  </si>
  <si>
    <t>PAY GRADE A</t>
  </si>
  <si>
    <t>PAY GRADE B</t>
  </si>
  <si>
    <t>PAY GRADE C</t>
  </si>
  <si>
    <t>Admin Assit</t>
  </si>
  <si>
    <t>PAY GRADE AVG</t>
  </si>
  <si>
    <t>Front Desk Asst</t>
  </si>
  <si>
    <t>MIN</t>
  </si>
  <si>
    <t>MAX</t>
  </si>
  <si>
    <t>MAIN WS</t>
  </si>
  <si>
    <t>Weighte Avg Sal.</t>
  </si>
  <si>
    <t>Grade</t>
  </si>
  <si>
    <t>Total Points</t>
  </si>
  <si>
    <t xml:space="preserve">-Task Complexity </t>
  </si>
  <si>
    <t xml:space="preserve">-Degree of Problem Solving </t>
  </si>
  <si>
    <t>Effort</t>
  </si>
  <si>
    <t xml:space="preserve">-Impact of Job </t>
  </si>
  <si>
    <t xml:space="preserve">-Scope of Control </t>
  </si>
  <si>
    <t>Responsibility</t>
  </si>
  <si>
    <t xml:space="preserve">-Degree of Technical Skills </t>
  </si>
  <si>
    <t xml:space="preserve">-Education Level </t>
  </si>
  <si>
    <t>Skill</t>
  </si>
  <si>
    <t>Admin Assistant</t>
  </si>
  <si>
    <t>SUGGESTED SOLUTION SET PER THE CASE KEY</t>
  </si>
  <si>
    <t>Total SUM of all Salaries</t>
  </si>
  <si>
    <t>WEIGHT</t>
  </si>
  <si>
    <t>POINTS                            POINTS                       POINTS                         POINTS                        POINTS</t>
  </si>
  <si>
    <t>YOUR TEAM's POINTS  (from step #3)</t>
  </si>
  <si>
    <t>STEP # 7 - AN EXAMPLE</t>
  </si>
  <si>
    <t>FROM STEP 8</t>
  </si>
  <si>
    <t>FROM STEP 6</t>
  </si>
  <si>
    <t>STEP 9</t>
  </si>
  <si>
    <t>STEP 10</t>
  </si>
  <si>
    <t>FROM STEP #10</t>
  </si>
  <si>
    <t>(just a basic average)</t>
  </si>
  <si>
    <t xml:space="preserve">MAX </t>
  </si>
  <si>
    <t>MID POINT</t>
  </si>
  <si>
    <t xml:space="preserve">MIN </t>
  </si>
  <si>
    <t>FROM STEP 3</t>
  </si>
  <si>
    <t>EXAMPLE VALUES</t>
  </si>
  <si>
    <t>EXAMPLE VALUES!!!!!</t>
  </si>
  <si>
    <t>Weighte Avg Sal. 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</si>
</sst>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;[Red]\-&quot;$&quot;#,##0.00"/>
    <numFmt numFmtId="43" formatCode="_-* #,##0.00_-;\-* #,##0.00_-;_-* &quot;-&quot;??_-;_-@_-"/>
    <numFmt numFmtId="164" formatCode="#,##0.#####"/>
    <numFmt numFmtId="165" formatCode="&quot;$&quot;#,##0.00;[Red]&quot;$&quot;#,##0.00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theme="1"/>
      <name val="Galliard"/>
    </font>
    <font>
      <b/>
      <sz val="9"/>
      <color theme="1"/>
      <name val="AkzidenzGroteskBE"/>
    </font>
    <font>
      <b/>
      <sz val="12"/>
      <name val="Calibri"/>
      <family val="2"/>
      <scheme val="minor"/>
    </font>
    <font>
      <b/>
      <sz val="10"/>
      <name val="AkzidenzGroteskBE"/>
    </font>
    <font>
      <b/>
      <sz val="9"/>
      <color theme="1"/>
      <name val="Galliard"/>
    </font>
    <font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72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88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/>
    <xf numFmtId="0" fontId="7" fillId="2" borderId="2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2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0" fillId="2" borderId="8" xfId="0" applyFill="1" applyBorder="1"/>
    <xf numFmtId="0" fontId="0" fillId="0" borderId="4" xfId="0" applyBorder="1"/>
    <xf numFmtId="164" fontId="0" fillId="0" borderId="0" xfId="0" applyNumberFormat="1" applyBorder="1"/>
    <xf numFmtId="8" fontId="0" fillId="2" borderId="0" xfId="0" applyNumberFormat="1" applyFill="1"/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/>
    <xf numFmtId="43" fontId="0" fillId="3" borderId="0" xfId="1" applyFont="1" applyFill="1" applyBorder="1"/>
    <xf numFmtId="43" fontId="0" fillId="3" borderId="8" xfId="1" applyFont="1" applyFill="1" applyBorder="1"/>
    <xf numFmtId="0" fontId="0" fillId="3" borderId="9" xfId="0" applyFill="1" applyBorder="1"/>
    <xf numFmtId="43" fontId="0" fillId="3" borderId="3" xfId="1" applyFont="1" applyFill="1" applyBorder="1"/>
    <xf numFmtId="43" fontId="0" fillId="3" borderId="10" xfId="1" applyFont="1" applyFill="1" applyBorder="1"/>
    <xf numFmtId="0" fontId="0" fillId="2" borderId="7" xfId="0" applyFill="1" applyBorder="1"/>
    <xf numFmtId="164" fontId="0" fillId="0" borderId="5" xfId="0" applyNumberFormat="1" applyBorder="1"/>
    <xf numFmtId="3" fontId="0" fillId="0" borderId="0" xfId="0" applyNumberFormat="1" applyBorder="1"/>
    <xf numFmtId="165" fontId="0" fillId="2" borderId="8" xfId="0" applyNumberFormat="1" applyFill="1" applyBorder="1"/>
    <xf numFmtId="0" fontId="2" fillId="4" borderId="4" xfId="0" applyFont="1" applyFill="1" applyBorder="1"/>
    <xf numFmtId="0" fontId="2" fillId="4" borderId="5" xfId="0" applyFont="1" applyFill="1" applyBorder="1"/>
    <xf numFmtId="0" fontId="7" fillId="2" borderId="2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0" fillId="0" borderId="0" xfId="0" applyFill="1" applyBorder="1"/>
    <xf numFmtId="165" fontId="2" fillId="4" borderId="6" xfId="0" applyNumberFormat="1" applyFont="1" applyFill="1" applyBorder="1"/>
    <xf numFmtId="165" fontId="0" fillId="0" borderId="8" xfId="0" applyNumberFormat="1" applyBorder="1"/>
    <xf numFmtId="165" fontId="0" fillId="2" borderId="8" xfId="1" applyNumberFormat="1" applyFont="1" applyFill="1" applyBorder="1"/>
    <xf numFmtId="165" fontId="0" fillId="0" borderId="10" xfId="0" applyNumberFormat="1" applyBorder="1"/>
    <xf numFmtId="165" fontId="0" fillId="0" borderId="0" xfId="0" applyNumberFormat="1"/>
    <xf numFmtId="165" fontId="2" fillId="4" borderId="5" xfId="0" applyNumberFormat="1" applyFont="1" applyFill="1" applyBorder="1"/>
    <xf numFmtId="165" fontId="0" fillId="0" borderId="0" xfId="0" applyNumberFormat="1" applyBorder="1"/>
    <xf numFmtId="165" fontId="0" fillId="0" borderId="3" xfId="0" applyNumberFormat="1" applyBorder="1"/>
    <xf numFmtId="165" fontId="10" fillId="0" borderId="0" xfId="0" applyNumberFormat="1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9" fontId="5" fillId="0" borderId="2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9" fontId="9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165" fontId="2" fillId="5" borderId="0" xfId="0" applyNumberFormat="1" applyFont="1" applyFill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165" fontId="0" fillId="0" borderId="5" xfId="0" applyNumberFormat="1" applyBorder="1"/>
    <xf numFmtId="165" fontId="0" fillId="2" borderId="0" xfId="0" applyNumberFormat="1" applyFill="1" applyBorder="1"/>
    <xf numFmtId="165" fontId="0" fillId="0" borderId="0" xfId="0" applyNumberFormat="1" applyFill="1" applyBorder="1"/>
    <xf numFmtId="165" fontId="0" fillId="0" borderId="6" xfId="0" applyNumberFormat="1" applyBorder="1"/>
    <xf numFmtId="165" fontId="5" fillId="2" borderId="0" xfId="0" applyNumberFormat="1" applyFont="1" applyFill="1"/>
    <xf numFmtId="165" fontId="0" fillId="2" borderId="0" xfId="0" applyNumberFormat="1" applyFill="1"/>
    <xf numFmtId="165" fontId="0" fillId="2" borderId="3" xfId="0" applyNumberFormat="1" applyFill="1" applyBorder="1"/>
  </cellXfs>
  <cellStyles count="172">
    <cellStyle name="Comma" xfId="1" builtinId="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'steps #6,7,8,9,10'!$D$14</c:f>
              <c:strCache>
                <c:ptCount val="1"/>
                <c:pt idx="0">
                  <c:v>Weighte Avg Sal.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0.0845968941382327"/>
                  <c:y val="0.00185185185185185"/>
                </c:manualLayout>
              </c:layout>
              <c:numFmt formatCode="General" sourceLinked="0"/>
            </c:trendlineLbl>
          </c:trendline>
          <c:xVal>
            <c:numRef>
              <c:f>'steps #6,7,8,9,10'!$C$15:$C$19</c:f>
              <c:numCache>
                <c:formatCode>General</c:formatCode>
                <c:ptCount val="5"/>
                <c:pt idx="0">
                  <c:v>180.0</c:v>
                </c:pt>
                <c:pt idx="1">
                  <c:v>220.0</c:v>
                </c:pt>
                <c:pt idx="2">
                  <c:v>280.0</c:v>
                </c:pt>
                <c:pt idx="3">
                  <c:v>400.0</c:v>
                </c:pt>
                <c:pt idx="4">
                  <c:v>390.0</c:v>
                </c:pt>
              </c:numCache>
            </c:numRef>
          </c:xVal>
          <c:yVal>
            <c:numRef>
              <c:f>'steps #6,7,8,9,10'!$D$15:$D$19</c:f>
              <c:numCache>
                <c:formatCode>"$"#,##0.00;[Red]"$"#,##0.00</c:formatCode>
                <c:ptCount val="5"/>
                <c:pt idx="0">
                  <c:v>19944.0</c:v>
                </c:pt>
                <c:pt idx="1">
                  <c:v>29458.33</c:v>
                </c:pt>
                <c:pt idx="2">
                  <c:v>34000.0</c:v>
                </c:pt>
                <c:pt idx="3">
                  <c:v>56875.0</c:v>
                </c:pt>
                <c:pt idx="4">
                  <c:v>62900.0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2689720"/>
        <c:axId val="2092691592"/>
      </c:scatterChart>
      <c:valAx>
        <c:axId val="2092689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92691592"/>
        <c:crosses val="autoZero"/>
        <c:crossBetween val="midCat"/>
      </c:valAx>
      <c:valAx>
        <c:axId val="2092691592"/>
        <c:scaling>
          <c:orientation val="minMax"/>
        </c:scaling>
        <c:delete val="0"/>
        <c:axPos val="l"/>
        <c:majorGridlines/>
        <c:numFmt formatCode="&quot;$&quot;#,##0.00;[Red]&quot;$&quot;#,##0.00" sourceLinked="1"/>
        <c:majorTickMark val="out"/>
        <c:minorTickMark val="none"/>
        <c:tickLblPos val="nextTo"/>
        <c:crossAx val="209268972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'steps #6,7,8,9,10'!$D$4</c:f>
              <c:strCache>
                <c:ptCount val="1"/>
                <c:pt idx="0">
                  <c:v>Weighte Avg Sal. EXAMPLE</c:v>
                </c:pt>
              </c:strCache>
            </c:strRef>
          </c:tx>
          <c:spPr>
            <a:ln w="47625">
              <a:noFill/>
            </a:ln>
          </c:spPr>
          <c:trendline>
            <c:trendlineType val="linear"/>
            <c:dispRSqr val="1"/>
            <c:dispEq val="1"/>
            <c:trendlineLbl>
              <c:layout/>
              <c:numFmt formatCode="General" sourceLinked="0"/>
            </c:trendlineLbl>
          </c:trendline>
          <c:xVal>
            <c:numRef>
              <c:f>'steps #6,7,8,9,10'!$C$5:$C$9</c:f>
              <c:numCache>
                <c:formatCode>General</c:formatCode>
                <c:ptCount val="5"/>
                <c:pt idx="0">
                  <c:v>120.0</c:v>
                </c:pt>
                <c:pt idx="1">
                  <c:v>145.0</c:v>
                </c:pt>
                <c:pt idx="2">
                  <c:v>175.0</c:v>
                </c:pt>
                <c:pt idx="3">
                  <c:v>215.0</c:v>
                </c:pt>
                <c:pt idx="4">
                  <c:v>245.0</c:v>
                </c:pt>
              </c:numCache>
            </c:numRef>
          </c:xVal>
          <c:yVal>
            <c:numRef>
              <c:f>'steps #6,7,8,9,10'!$D$5:$D$9</c:f>
              <c:numCache>
                <c:formatCode>"$"#,##0.00;[Red]"$"#,##0.00</c:formatCode>
                <c:ptCount val="5"/>
                <c:pt idx="0">
                  <c:v>20000.0</c:v>
                </c:pt>
                <c:pt idx="1">
                  <c:v>30000.0</c:v>
                </c:pt>
                <c:pt idx="2">
                  <c:v>35000.0</c:v>
                </c:pt>
                <c:pt idx="3">
                  <c:v>55000.0</c:v>
                </c:pt>
                <c:pt idx="4">
                  <c:v>60000.0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3905976"/>
        <c:axId val="2095760968"/>
      </c:scatterChart>
      <c:valAx>
        <c:axId val="2093905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2095760968"/>
        <c:crosses val="autoZero"/>
        <c:crossBetween val="midCat"/>
      </c:valAx>
      <c:valAx>
        <c:axId val="2095760968"/>
        <c:scaling>
          <c:orientation val="minMax"/>
        </c:scaling>
        <c:delete val="0"/>
        <c:axPos val="l"/>
        <c:majorGridlines/>
        <c:numFmt formatCode="&quot;$&quot;#,##0.00;[Red]&quot;$&quot;#,##0.00" sourceLinked="1"/>
        <c:majorTickMark val="out"/>
        <c:minorTickMark val="none"/>
        <c:tickLblPos val="nextTo"/>
        <c:crossAx val="209390597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237068</xdr:colOff>
      <xdr:row>22</xdr:row>
      <xdr:rowOff>186266</xdr:rowOff>
    </xdr:from>
    <xdr:to>
      <xdr:col>8</xdr:col>
      <xdr:colOff>660401</xdr:colOff>
      <xdr:row>37</xdr:row>
      <xdr:rowOff>8466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29633</xdr:colOff>
      <xdr:row>23</xdr:row>
      <xdr:rowOff>16933</xdr:rowOff>
    </xdr:from>
    <xdr:to>
      <xdr:col>4</xdr:col>
      <xdr:colOff>656166</xdr:colOff>
      <xdr:row>37</xdr:row>
      <xdr:rowOff>33866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opLeftCell="A16" workbookViewId="0">
      <selection activeCell="G48" sqref="G48:G49"/>
    </sheetView>
  </sheetViews>
  <sheetFormatPr baseColWidth="10" defaultRowHeight="15" x14ac:dyDescent="0"/>
  <cols>
    <col min="1" max="1" width="21.1640625" bestFit="1" customWidth="1"/>
    <col min="2" max="2" width="21.1640625" customWidth="1"/>
    <col min="3" max="7" width="19.33203125" style="2" customWidth="1"/>
    <col min="8" max="8" width="76.6640625" customWidth="1"/>
  </cols>
  <sheetData>
    <row r="1" spans="1:7" ht="16" thickBot="1">
      <c r="A1" s="3" t="s">
        <v>55</v>
      </c>
    </row>
    <row r="2" spans="1:7">
      <c r="A2" s="64"/>
      <c r="B2" s="61"/>
      <c r="C2" s="53" t="s">
        <v>4</v>
      </c>
      <c r="D2" s="53" t="s">
        <v>54</v>
      </c>
      <c r="E2" s="53" t="s">
        <v>6</v>
      </c>
      <c r="F2" s="53" t="s">
        <v>25</v>
      </c>
      <c r="G2" s="53" t="s">
        <v>8</v>
      </c>
    </row>
    <row r="3" spans="1:7" ht="16" thickBot="1">
      <c r="A3" s="65"/>
      <c r="B3" s="56"/>
      <c r="C3" s="54"/>
      <c r="D3" s="54"/>
      <c r="E3" s="54"/>
      <c r="F3" s="54"/>
      <c r="G3" s="54"/>
    </row>
    <row r="4" spans="1:7">
      <c r="A4" s="66" t="s">
        <v>53</v>
      </c>
      <c r="B4" s="70" t="s">
        <v>57</v>
      </c>
      <c r="C4" s="72" t="s">
        <v>58</v>
      </c>
      <c r="D4" s="73"/>
      <c r="E4" s="73"/>
      <c r="F4" s="73"/>
      <c r="G4" s="74"/>
    </row>
    <row r="5" spans="1:7" ht="16" thickBot="1">
      <c r="A5" s="67"/>
      <c r="B5" s="71"/>
      <c r="C5" s="75"/>
      <c r="D5" s="76"/>
      <c r="E5" s="76"/>
      <c r="F5" s="76"/>
      <c r="G5" s="77"/>
    </row>
    <row r="6" spans="1:7">
      <c r="A6" s="68" t="s">
        <v>52</v>
      </c>
      <c r="B6" s="61">
        <v>0.25</v>
      </c>
      <c r="C6" s="55">
        <v>25</v>
      </c>
      <c r="D6" s="55">
        <v>25</v>
      </c>
      <c r="E6" s="55">
        <v>50</v>
      </c>
      <c r="F6" s="55">
        <v>75</v>
      </c>
      <c r="G6" s="55">
        <v>75</v>
      </c>
    </row>
    <row r="7" spans="1:7" ht="16" thickBot="1">
      <c r="A7" s="69"/>
      <c r="B7" s="56"/>
      <c r="C7" s="56"/>
      <c r="D7" s="56"/>
      <c r="E7" s="56"/>
      <c r="F7" s="56"/>
      <c r="G7" s="56"/>
    </row>
    <row r="8" spans="1:7">
      <c r="A8" s="68" t="s">
        <v>51</v>
      </c>
      <c r="B8" s="61">
        <v>0.25</v>
      </c>
      <c r="C8" s="55">
        <v>25</v>
      </c>
      <c r="D8" s="55">
        <v>50</v>
      </c>
      <c r="E8" s="55">
        <v>25</v>
      </c>
      <c r="F8" s="55">
        <v>50</v>
      </c>
      <c r="G8" s="55">
        <v>50</v>
      </c>
    </row>
    <row r="9" spans="1:7" ht="16" thickBot="1">
      <c r="A9" s="69"/>
      <c r="B9" s="56"/>
      <c r="C9" s="56"/>
      <c r="D9" s="56"/>
      <c r="E9" s="56"/>
      <c r="F9" s="56"/>
      <c r="G9" s="56"/>
    </row>
    <row r="10" spans="1:7">
      <c r="A10" s="66" t="s">
        <v>50</v>
      </c>
      <c r="B10" s="57"/>
      <c r="C10" s="57"/>
      <c r="D10" s="57"/>
      <c r="E10" s="57"/>
      <c r="F10" s="57"/>
      <c r="G10" s="57"/>
    </row>
    <row r="11" spans="1:7" ht="16" thickBot="1">
      <c r="A11" s="67"/>
      <c r="B11" s="58"/>
      <c r="C11" s="58"/>
      <c r="D11" s="58"/>
      <c r="E11" s="58"/>
      <c r="F11" s="58"/>
      <c r="G11" s="58"/>
    </row>
    <row r="12" spans="1:7">
      <c r="A12" s="68" t="s">
        <v>49</v>
      </c>
      <c r="B12" s="61">
        <v>0.1</v>
      </c>
      <c r="C12" s="55">
        <v>10</v>
      </c>
      <c r="D12" s="55">
        <v>10</v>
      </c>
      <c r="E12" s="55">
        <v>10</v>
      </c>
      <c r="F12" s="55">
        <v>10</v>
      </c>
      <c r="G12" s="55">
        <v>20</v>
      </c>
    </row>
    <row r="13" spans="1:7" ht="16" thickBot="1">
      <c r="A13" s="69"/>
      <c r="B13" s="56"/>
      <c r="C13" s="56"/>
      <c r="D13" s="56"/>
      <c r="E13" s="56"/>
      <c r="F13" s="56"/>
      <c r="G13" s="56"/>
    </row>
    <row r="14" spans="1:7">
      <c r="A14" s="68" t="s">
        <v>48</v>
      </c>
      <c r="B14" s="61">
        <v>0.2</v>
      </c>
      <c r="C14" s="55">
        <v>40</v>
      </c>
      <c r="D14" s="55">
        <v>40</v>
      </c>
      <c r="E14" s="55">
        <v>60</v>
      </c>
      <c r="F14" s="55">
        <v>40</v>
      </c>
      <c r="G14" s="55">
        <v>60</v>
      </c>
    </row>
    <row r="15" spans="1:7" ht="16" thickBot="1">
      <c r="A15" s="69"/>
      <c r="B15" s="56"/>
      <c r="C15" s="56"/>
      <c r="D15" s="56"/>
      <c r="E15" s="56"/>
      <c r="F15" s="56"/>
      <c r="G15" s="56"/>
    </row>
    <row r="16" spans="1:7">
      <c r="A16" s="66" t="s">
        <v>47</v>
      </c>
      <c r="B16" s="57"/>
      <c r="C16" s="57"/>
      <c r="D16" s="57"/>
      <c r="E16" s="57"/>
      <c r="F16" s="57"/>
      <c r="G16" s="57"/>
    </row>
    <row r="17" spans="1:7" ht="16" thickBot="1">
      <c r="A17" s="67"/>
      <c r="B17" s="58"/>
      <c r="C17" s="58"/>
      <c r="D17" s="58"/>
      <c r="E17" s="58"/>
      <c r="F17" s="58"/>
      <c r="G17" s="58"/>
    </row>
    <row r="18" spans="1:7">
      <c r="A18" s="68" t="s">
        <v>46</v>
      </c>
      <c r="B18" s="61">
        <v>0.1</v>
      </c>
      <c r="C18" s="55">
        <v>10</v>
      </c>
      <c r="D18" s="55">
        <v>10</v>
      </c>
      <c r="E18" s="55">
        <v>20</v>
      </c>
      <c r="F18" s="55">
        <v>20</v>
      </c>
      <c r="G18" s="55">
        <v>20</v>
      </c>
    </row>
    <row r="19" spans="1:7" ht="16" thickBot="1">
      <c r="A19" s="69"/>
      <c r="B19" s="56"/>
      <c r="C19" s="56"/>
      <c r="D19" s="56"/>
      <c r="E19" s="56"/>
      <c r="F19" s="56"/>
      <c r="G19" s="56"/>
    </row>
    <row r="20" spans="1:7">
      <c r="A20" s="68" t="s">
        <v>45</v>
      </c>
      <c r="B20" s="61">
        <v>0.1</v>
      </c>
      <c r="C20" s="55">
        <v>10</v>
      </c>
      <c r="D20" s="55">
        <v>10</v>
      </c>
      <c r="E20" s="55">
        <v>10</v>
      </c>
      <c r="F20" s="55">
        <v>20</v>
      </c>
      <c r="G20" s="55">
        <v>20</v>
      </c>
    </row>
    <row r="21" spans="1:7" ht="16" thickBot="1">
      <c r="A21" s="69"/>
      <c r="B21" s="56"/>
      <c r="C21" s="56"/>
      <c r="D21" s="56"/>
      <c r="E21" s="56"/>
      <c r="F21" s="56"/>
      <c r="G21" s="56"/>
    </row>
    <row r="22" spans="1:7">
      <c r="A22" s="62" t="s">
        <v>44</v>
      </c>
      <c r="B22" s="4"/>
      <c r="C22" s="59">
        <v>120</v>
      </c>
      <c r="D22" s="59">
        <f>SUM(D6:D21)</f>
        <v>145</v>
      </c>
      <c r="E22" s="59">
        <f>SUM(E6:E21)</f>
        <v>175</v>
      </c>
      <c r="F22" s="59">
        <f>SUM(F6:F21)</f>
        <v>215</v>
      </c>
      <c r="G22" s="59">
        <f>SUM(G6:G21)</f>
        <v>245</v>
      </c>
    </row>
    <row r="23" spans="1:7" ht="16" thickBot="1">
      <c r="A23" s="63"/>
      <c r="B23" s="5"/>
      <c r="C23" s="60"/>
      <c r="D23" s="60"/>
      <c r="E23" s="60"/>
      <c r="F23" s="60"/>
      <c r="G23" s="60"/>
    </row>
    <row r="25" spans="1:7" ht="16" thickBot="1"/>
    <row r="26" spans="1:7" ht="16" thickBot="1">
      <c r="A26" t="s">
        <v>59</v>
      </c>
      <c r="C26" s="17"/>
      <c r="D26" s="18"/>
      <c r="E26" s="18"/>
      <c r="F26" s="18"/>
      <c r="G26" s="19"/>
    </row>
    <row r="27" spans="1:7" ht="16" thickBot="1"/>
    <row r="28" spans="1:7">
      <c r="A28" s="64"/>
      <c r="B28" s="61"/>
      <c r="C28" s="53" t="s">
        <v>4</v>
      </c>
      <c r="D28" s="53" t="s">
        <v>54</v>
      </c>
      <c r="E28" s="53" t="s">
        <v>6</v>
      </c>
      <c r="F28" s="53" t="s">
        <v>25</v>
      </c>
      <c r="G28" s="53" t="s">
        <v>8</v>
      </c>
    </row>
    <row r="29" spans="1:7" ht="16" thickBot="1">
      <c r="A29" s="65"/>
      <c r="B29" s="56"/>
      <c r="C29" s="54"/>
      <c r="D29" s="54"/>
      <c r="E29" s="54"/>
      <c r="F29" s="54"/>
      <c r="G29" s="54"/>
    </row>
    <row r="30" spans="1:7">
      <c r="A30" s="66" t="s">
        <v>53</v>
      </c>
      <c r="B30" s="70" t="s">
        <v>57</v>
      </c>
      <c r="C30" s="72" t="s">
        <v>58</v>
      </c>
      <c r="D30" s="73"/>
      <c r="E30" s="73"/>
      <c r="F30" s="73"/>
      <c r="G30" s="74"/>
    </row>
    <row r="31" spans="1:7" ht="16" thickBot="1">
      <c r="A31" s="67"/>
      <c r="B31" s="71"/>
      <c r="C31" s="75"/>
      <c r="D31" s="76"/>
      <c r="E31" s="76"/>
      <c r="F31" s="76"/>
      <c r="G31" s="77"/>
    </row>
    <row r="32" spans="1:7">
      <c r="A32" s="68" t="s">
        <v>52</v>
      </c>
      <c r="B32" s="61">
        <v>0.2</v>
      </c>
      <c r="C32" s="55">
        <v>20</v>
      </c>
      <c r="D32" s="55">
        <v>40</v>
      </c>
      <c r="E32" s="55">
        <v>60</v>
      </c>
      <c r="F32" s="55">
        <v>80</v>
      </c>
      <c r="G32" s="55">
        <v>80</v>
      </c>
    </row>
    <row r="33" spans="1:7" ht="16" thickBot="1">
      <c r="A33" s="69"/>
      <c r="B33" s="56"/>
      <c r="C33" s="56"/>
      <c r="D33" s="56"/>
      <c r="E33" s="56"/>
      <c r="F33" s="56"/>
      <c r="G33" s="56"/>
    </row>
    <row r="34" spans="1:7">
      <c r="A34" s="68" t="s">
        <v>51</v>
      </c>
      <c r="B34" s="61">
        <v>0.3</v>
      </c>
      <c r="C34" s="55">
        <v>60</v>
      </c>
      <c r="D34" s="55">
        <v>60</v>
      </c>
      <c r="E34" s="55">
        <v>90</v>
      </c>
      <c r="F34" s="55">
        <v>120</v>
      </c>
      <c r="G34" s="55">
        <v>120</v>
      </c>
    </row>
    <row r="35" spans="1:7" ht="16" thickBot="1">
      <c r="A35" s="69"/>
      <c r="B35" s="56"/>
      <c r="C35" s="56"/>
      <c r="D35" s="56"/>
      <c r="E35" s="56"/>
      <c r="F35" s="56"/>
      <c r="G35" s="56"/>
    </row>
    <row r="36" spans="1:7">
      <c r="A36" s="66" t="s">
        <v>50</v>
      </c>
      <c r="B36" s="57"/>
      <c r="C36" s="57"/>
      <c r="D36" s="57"/>
      <c r="E36" s="57"/>
      <c r="F36" s="57"/>
      <c r="G36" s="57"/>
    </row>
    <row r="37" spans="1:7" ht="16" thickBot="1">
      <c r="A37" s="67"/>
      <c r="B37" s="58"/>
      <c r="C37" s="58"/>
      <c r="D37" s="58"/>
      <c r="E37" s="58"/>
      <c r="F37" s="58"/>
      <c r="G37" s="58"/>
    </row>
    <row r="38" spans="1:7">
      <c r="A38" s="68" t="s">
        <v>49</v>
      </c>
      <c r="B38" s="61">
        <v>0.1</v>
      </c>
      <c r="C38" s="55">
        <v>20</v>
      </c>
      <c r="D38" s="55">
        <v>20</v>
      </c>
      <c r="E38" s="55">
        <v>40</v>
      </c>
      <c r="F38" s="55">
        <v>40</v>
      </c>
      <c r="G38" s="55">
        <v>40</v>
      </c>
    </row>
    <row r="39" spans="1:7" ht="16" thickBot="1">
      <c r="A39" s="69"/>
      <c r="B39" s="56"/>
      <c r="C39" s="56"/>
      <c r="D39" s="56"/>
      <c r="E39" s="56"/>
      <c r="F39" s="56"/>
      <c r="G39" s="56"/>
    </row>
    <row r="40" spans="1:7">
      <c r="A40" s="68" t="s">
        <v>48</v>
      </c>
      <c r="B40" s="61">
        <v>0.1</v>
      </c>
      <c r="C40" s="55">
        <v>20</v>
      </c>
      <c r="D40" s="55">
        <v>20</v>
      </c>
      <c r="E40" s="55">
        <v>30</v>
      </c>
      <c r="F40" s="55">
        <v>40</v>
      </c>
      <c r="G40" s="55">
        <v>40</v>
      </c>
    </row>
    <row r="41" spans="1:7" ht="16" thickBot="1">
      <c r="A41" s="69"/>
      <c r="B41" s="56"/>
      <c r="C41" s="56"/>
      <c r="D41" s="56"/>
      <c r="E41" s="56"/>
      <c r="F41" s="56"/>
      <c r="G41" s="56"/>
    </row>
    <row r="42" spans="1:7">
      <c r="A42" s="66" t="s">
        <v>47</v>
      </c>
      <c r="B42" s="57"/>
      <c r="C42" s="57"/>
      <c r="D42" s="57"/>
      <c r="E42" s="57"/>
      <c r="F42" s="57"/>
      <c r="G42" s="57"/>
    </row>
    <row r="43" spans="1:7" ht="16" thickBot="1">
      <c r="A43" s="67"/>
      <c r="B43" s="58"/>
      <c r="C43" s="58"/>
      <c r="D43" s="58"/>
      <c r="E43" s="58"/>
      <c r="F43" s="58"/>
      <c r="G43" s="58"/>
    </row>
    <row r="44" spans="1:7">
      <c r="A44" s="68" t="s">
        <v>46</v>
      </c>
      <c r="B44" s="61">
        <v>0.2</v>
      </c>
      <c r="C44" s="55">
        <v>40</v>
      </c>
      <c r="D44" s="55">
        <v>60</v>
      </c>
      <c r="E44" s="55">
        <v>30</v>
      </c>
      <c r="F44" s="55">
        <v>80</v>
      </c>
      <c r="G44" s="55">
        <v>80</v>
      </c>
    </row>
    <row r="45" spans="1:7" ht="16" thickBot="1">
      <c r="A45" s="69"/>
      <c r="B45" s="56"/>
      <c r="C45" s="56"/>
      <c r="D45" s="56"/>
      <c r="E45" s="56"/>
      <c r="F45" s="56"/>
      <c r="G45" s="56"/>
    </row>
    <row r="46" spans="1:7">
      <c r="A46" s="68" t="s">
        <v>45</v>
      </c>
      <c r="B46" s="61">
        <v>0.1</v>
      </c>
      <c r="C46" s="55">
        <v>20</v>
      </c>
      <c r="D46" s="55">
        <v>20</v>
      </c>
      <c r="E46" s="55">
        <v>30</v>
      </c>
      <c r="F46" s="55">
        <v>40</v>
      </c>
      <c r="G46" s="55">
        <v>30</v>
      </c>
    </row>
    <row r="47" spans="1:7" ht="16" thickBot="1">
      <c r="A47" s="69"/>
      <c r="B47" s="56"/>
      <c r="C47" s="56"/>
      <c r="D47" s="56"/>
      <c r="E47" s="56"/>
      <c r="F47" s="56"/>
      <c r="G47" s="56"/>
    </row>
    <row r="48" spans="1:7">
      <c r="A48" s="62" t="s">
        <v>44</v>
      </c>
      <c r="B48" s="41"/>
      <c r="C48" s="59">
        <f>SUM(C32:C47)</f>
        <v>180</v>
      </c>
      <c r="D48" s="59">
        <f t="shared" ref="D48:G48" si="0">SUM(D32:D47)</f>
        <v>220</v>
      </c>
      <c r="E48" s="59">
        <f t="shared" si="0"/>
        <v>280</v>
      </c>
      <c r="F48" s="59">
        <f t="shared" si="0"/>
        <v>400</v>
      </c>
      <c r="G48" s="59">
        <f t="shared" si="0"/>
        <v>390</v>
      </c>
    </row>
    <row r="49" spans="1:7" ht="16" thickBot="1">
      <c r="A49" s="63"/>
      <c r="B49" s="42"/>
      <c r="C49" s="60"/>
      <c r="D49" s="60"/>
      <c r="E49" s="60"/>
      <c r="F49" s="60"/>
      <c r="G49" s="60"/>
    </row>
  </sheetData>
  <mergeCells count="144">
    <mergeCell ref="G48:G49"/>
    <mergeCell ref="A48:A49"/>
    <mergeCell ref="C48:C49"/>
    <mergeCell ref="D48:D49"/>
    <mergeCell ref="E48:E49"/>
    <mergeCell ref="F48:F49"/>
    <mergeCell ref="F44:F45"/>
    <mergeCell ref="G44:G45"/>
    <mergeCell ref="A46:A47"/>
    <mergeCell ref="B46:B47"/>
    <mergeCell ref="C46:C47"/>
    <mergeCell ref="D46:D47"/>
    <mergeCell ref="E46:E47"/>
    <mergeCell ref="F46:F47"/>
    <mergeCell ref="G46:G47"/>
    <mergeCell ref="A44:A45"/>
    <mergeCell ref="B44:B45"/>
    <mergeCell ref="C44:C45"/>
    <mergeCell ref="D44:D45"/>
    <mergeCell ref="E44:E45"/>
    <mergeCell ref="F40:F41"/>
    <mergeCell ref="G40:G41"/>
    <mergeCell ref="A42:A43"/>
    <mergeCell ref="B42:B43"/>
    <mergeCell ref="C42:C43"/>
    <mergeCell ref="D42:D43"/>
    <mergeCell ref="E42:E43"/>
    <mergeCell ref="F42:F43"/>
    <mergeCell ref="G42:G43"/>
    <mergeCell ref="A40:A41"/>
    <mergeCell ref="B40:B41"/>
    <mergeCell ref="C40:C41"/>
    <mergeCell ref="D40:D41"/>
    <mergeCell ref="E40:E41"/>
    <mergeCell ref="F36:F37"/>
    <mergeCell ref="G36:G37"/>
    <mergeCell ref="A38:A39"/>
    <mergeCell ref="B38:B39"/>
    <mergeCell ref="C38:C39"/>
    <mergeCell ref="D38:D39"/>
    <mergeCell ref="E38:E39"/>
    <mergeCell ref="F38:F39"/>
    <mergeCell ref="G38:G39"/>
    <mergeCell ref="A36:A37"/>
    <mergeCell ref="B36:B37"/>
    <mergeCell ref="C36:C37"/>
    <mergeCell ref="D36:D37"/>
    <mergeCell ref="E36:E37"/>
    <mergeCell ref="F32:F33"/>
    <mergeCell ref="G32:G33"/>
    <mergeCell ref="A34:A35"/>
    <mergeCell ref="B34:B35"/>
    <mergeCell ref="C34:C35"/>
    <mergeCell ref="D34:D35"/>
    <mergeCell ref="E34:E35"/>
    <mergeCell ref="F34:F35"/>
    <mergeCell ref="G34:G35"/>
    <mergeCell ref="A32:A33"/>
    <mergeCell ref="B32:B33"/>
    <mergeCell ref="C32:C33"/>
    <mergeCell ref="D32:D33"/>
    <mergeCell ref="E32:E33"/>
    <mergeCell ref="F28:F29"/>
    <mergeCell ref="G28:G29"/>
    <mergeCell ref="A30:A31"/>
    <mergeCell ref="B30:B31"/>
    <mergeCell ref="C30:G31"/>
    <mergeCell ref="A28:A29"/>
    <mergeCell ref="B28:B29"/>
    <mergeCell ref="C28:C29"/>
    <mergeCell ref="D28:D29"/>
    <mergeCell ref="E28:E29"/>
    <mergeCell ref="B4:B5"/>
    <mergeCell ref="B2:B3"/>
    <mergeCell ref="C4:G5"/>
    <mergeCell ref="A20:A21"/>
    <mergeCell ref="E20:E21"/>
    <mergeCell ref="E14:E15"/>
    <mergeCell ref="E2:E3"/>
    <mergeCell ref="C12:C13"/>
    <mergeCell ref="D12:D13"/>
    <mergeCell ref="D14:D15"/>
    <mergeCell ref="E18:E19"/>
    <mergeCell ref="A14:A15"/>
    <mergeCell ref="A16:A17"/>
    <mergeCell ref="A18:A19"/>
    <mergeCell ref="E12:E13"/>
    <mergeCell ref="B6:B7"/>
    <mergeCell ref="B8:B9"/>
    <mergeCell ref="B10:B11"/>
    <mergeCell ref="B12:B13"/>
    <mergeCell ref="B14:B15"/>
    <mergeCell ref="A2:A3"/>
    <mergeCell ref="A4:A5"/>
    <mergeCell ref="A6:A7"/>
    <mergeCell ref="A8:A9"/>
    <mergeCell ref="A10:A11"/>
    <mergeCell ref="B18:B19"/>
    <mergeCell ref="F12:F13"/>
    <mergeCell ref="C20:C21"/>
    <mergeCell ref="A22:A23"/>
    <mergeCell ref="C22:C23"/>
    <mergeCell ref="D20:D21"/>
    <mergeCell ref="E22:E23"/>
    <mergeCell ref="A12:A13"/>
    <mergeCell ref="E16:E17"/>
    <mergeCell ref="B16:B17"/>
    <mergeCell ref="B20:B21"/>
    <mergeCell ref="C8:C9"/>
    <mergeCell ref="C10:C11"/>
    <mergeCell ref="F2:F3"/>
    <mergeCell ref="F6:F7"/>
    <mergeCell ref="F8:F9"/>
    <mergeCell ref="F10:F11"/>
    <mergeCell ref="D2:D3"/>
    <mergeCell ref="D6:D7"/>
    <mergeCell ref="D8:D9"/>
    <mergeCell ref="D10:D11"/>
    <mergeCell ref="E6:E7"/>
    <mergeCell ref="E8:E9"/>
    <mergeCell ref="E10:E11"/>
    <mergeCell ref="C2:C3"/>
    <mergeCell ref="C6:C7"/>
    <mergeCell ref="G22:G23"/>
    <mergeCell ref="C14:C15"/>
    <mergeCell ref="C16:C17"/>
    <mergeCell ref="C18:C19"/>
    <mergeCell ref="D16:D17"/>
    <mergeCell ref="D18:D19"/>
    <mergeCell ref="D22:D23"/>
    <mergeCell ref="G14:G15"/>
    <mergeCell ref="G16:G17"/>
    <mergeCell ref="G18:G19"/>
    <mergeCell ref="G20:G21"/>
    <mergeCell ref="F14:F15"/>
    <mergeCell ref="F16:F17"/>
    <mergeCell ref="F18:F19"/>
    <mergeCell ref="F20:F21"/>
    <mergeCell ref="F22:F23"/>
    <mergeCell ref="G2:G3"/>
    <mergeCell ref="G6:G7"/>
    <mergeCell ref="G8:G9"/>
    <mergeCell ref="G10:G11"/>
    <mergeCell ref="G12:G1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2"/>
  <sheetViews>
    <sheetView workbookViewId="0">
      <selection activeCell="E10" sqref="E10"/>
    </sheetView>
  </sheetViews>
  <sheetFormatPr baseColWidth="10" defaultRowHeight="15" x14ac:dyDescent="0"/>
  <cols>
    <col min="3" max="3" width="11.5" bestFit="1" customWidth="1"/>
    <col min="4" max="4" width="13.1640625" style="48" bestFit="1" customWidth="1"/>
    <col min="5" max="5" width="11.33203125" bestFit="1" customWidth="1"/>
    <col min="6" max="6" width="20.83203125" bestFit="1" customWidth="1"/>
    <col min="7" max="7" width="11.33203125" style="48" bestFit="1" customWidth="1"/>
    <col min="11" max="11" width="10.83203125" style="48"/>
    <col min="12" max="12" width="11.33203125" bestFit="1" customWidth="1"/>
    <col min="13" max="13" width="20.83203125" bestFit="1" customWidth="1"/>
    <col min="14" max="14" width="12.83203125" style="48" bestFit="1" customWidth="1"/>
  </cols>
  <sheetData>
    <row r="1" spans="2:14">
      <c r="B1" s="39" t="s">
        <v>15</v>
      </c>
      <c r="C1" s="40" t="s">
        <v>16</v>
      </c>
      <c r="D1" s="49"/>
      <c r="E1" s="40"/>
      <c r="F1" s="40"/>
      <c r="G1" s="44"/>
      <c r="I1" s="39" t="s">
        <v>15</v>
      </c>
      <c r="J1" s="40" t="s">
        <v>25</v>
      </c>
      <c r="K1" s="49"/>
      <c r="L1" s="40"/>
      <c r="M1" s="40"/>
      <c r="N1" s="44"/>
    </row>
    <row r="2" spans="2:14">
      <c r="B2" s="9" t="s">
        <v>17</v>
      </c>
      <c r="C2" s="10" t="s">
        <v>19</v>
      </c>
      <c r="D2" s="50" t="s">
        <v>20</v>
      </c>
      <c r="E2" s="10"/>
      <c r="F2" s="10"/>
      <c r="G2" s="45"/>
      <c r="I2" s="9" t="s">
        <v>17</v>
      </c>
      <c r="J2" s="10" t="s">
        <v>19</v>
      </c>
      <c r="K2" s="50" t="s">
        <v>20</v>
      </c>
      <c r="L2" s="10"/>
      <c r="M2" s="10"/>
      <c r="N2" s="45"/>
    </row>
    <row r="3" spans="2:14">
      <c r="B3" s="9" t="s">
        <v>10</v>
      </c>
      <c r="C3" s="10">
        <v>1</v>
      </c>
      <c r="D3" s="50">
        <v>21000</v>
      </c>
      <c r="E3" s="10"/>
      <c r="F3" s="10" t="s">
        <v>21</v>
      </c>
      <c r="G3" s="46">
        <f>AVERAGE(D3:D8)</f>
        <v>19666.666666666668</v>
      </c>
      <c r="I3" s="9" t="s">
        <v>10</v>
      </c>
      <c r="J3" s="10">
        <v>2</v>
      </c>
      <c r="K3" s="50">
        <v>55000</v>
      </c>
      <c r="L3" s="52">
        <f>J3*K3</f>
        <v>110000</v>
      </c>
      <c r="M3" s="10" t="s">
        <v>21</v>
      </c>
      <c r="N3" s="38">
        <f>AVERAGE(K3:K8)</f>
        <v>56583.333333333336</v>
      </c>
    </row>
    <row r="4" spans="2:14">
      <c r="B4" s="9" t="s">
        <v>11</v>
      </c>
      <c r="C4" s="10">
        <v>2</v>
      </c>
      <c r="D4" s="50">
        <v>22000</v>
      </c>
      <c r="E4" s="10"/>
      <c r="F4" s="10" t="s">
        <v>56</v>
      </c>
      <c r="G4" s="38">
        <f>C3*D3+C4*D4+C5*D5+C6*D6+C7*D7+C8*D8</f>
        <v>179500</v>
      </c>
      <c r="I4" s="9" t="s">
        <v>11</v>
      </c>
      <c r="J4" s="10">
        <v>4</v>
      </c>
      <c r="K4" s="50">
        <v>57000</v>
      </c>
      <c r="L4" s="52">
        <f t="shared" ref="L4:L8" si="0">J4*K4</f>
        <v>228000</v>
      </c>
      <c r="M4" s="10" t="s">
        <v>56</v>
      </c>
      <c r="N4" s="46">
        <f>SUM(L3:L8)</f>
        <v>1137500</v>
      </c>
    </row>
    <row r="5" spans="2:14">
      <c r="B5" s="9" t="s">
        <v>12</v>
      </c>
      <c r="C5" s="10">
        <v>1</v>
      </c>
      <c r="D5" s="50">
        <v>18000</v>
      </c>
      <c r="E5" s="10"/>
      <c r="F5" s="10" t="s">
        <v>22</v>
      </c>
      <c r="G5" s="46">
        <f>G4/C9</f>
        <v>19944.444444444445</v>
      </c>
      <c r="I5" s="9" t="s">
        <v>12</v>
      </c>
      <c r="J5" s="10">
        <v>3</v>
      </c>
      <c r="K5" s="50">
        <v>56000</v>
      </c>
      <c r="L5" s="52">
        <f t="shared" si="0"/>
        <v>168000</v>
      </c>
      <c r="M5" s="10" t="s">
        <v>22</v>
      </c>
      <c r="N5" s="38">
        <f>N4/J9</f>
        <v>56875</v>
      </c>
    </row>
    <row r="6" spans="2:14">
      <c r="B6" s="9" t="s">
        <v>13</v>
      </c>
      <c r="C6" s="37">
        <v>2</v>
      </c>
      <c r="D6" s="50">
        <v>21000</v>
      </c>
      <c r="E6" s="10"/>
      <c r="F6" s="10"/>
      <c r="G6" s="45"/>
      <c r="I6" s="9" t="s">
        <v>13</v>
      </c>
      <c r="J6" s="37">
        <v>5</v>
      </c>
      <c r="K6" s="50">
        <v>58500</v>
      </c>
      <c r="L6" s="52">
        <f t="shared" si="0"/>
        <v>292500</v>
      </c>
      <c r="M6" s="10"/>
      <c r="N6" s="45"/>
    </row>
    <row r="7" spans="2:14">
      <c r="B7" s="9" t="s">
        <v>14</v>
      </c>
      <c r="C7" s="10">
        <v>2</v>
      </c>
      <c r="D7" s="50">
        <v>18500</v>
      </c>
      <c r="E7" s="10"/>
      <c r="F7" s="10"/>
      <c r="G7" s="45"/>
      <c r="I7" s="9" t="s">
        <v>14</v>
      </c>
      <c r="J7" s="43">
        <v>3</v>
      </c>
      <c r="K7" s="50">
        <v>59000</v>
      </c>
      <c r="L7" s="52">
        <f t="shared" si="0"/>
        <v>177000</v>
      </c>
      <c r="M7" s="10"/>
      <c r="N7" s="45"/>
    </row>
    <row r="8" spans="2:14" ht="16" thickBot="1">
      <c r="B8" s="9" t="s">
        <v>18</v>
      </c>
      <c r="C8" s="15">
        <v>1</v>
      </c>
      <c r="D8" s="51">
        <v>17500</v>
      </c>
      <c r="E8" s="10"/>
      <c r="F8" s="10"/>
      <c r="G8" s="45"/>
      <c r="I8" s="9" t="s">
        <v>18</v>
      </c>
      <c r="J8" s="15">
        <v>3</v>
      </c>
      <c r="K8" s="51">
        <v>54000</v>
      </c>
      <c r="L8" s="52">
        <f t="shared" si="0"/>
        <v>162000</v>
      </c>
      <c r="M8" s="10"/>
      <c r="N8" s="45"/>
    </row>
    <row r="9" spans="2:14">
      <c r="B9" s="9" t="s">
        <v>23</v>
      </c>
      <c r="C9" s="10">
        <f>SUM(C3:C8)</f>
        <v>9</v>
      </c>
      <c r="D9" s="50"/>
      <c r="E9" s="10"/>
      <c r="F9" s="10"/>
      <c r="G9" s="45"/>
      <c r="I9" s="9" t="s">
        <v>23</v>
      </c>
      <c r="J9" s="10">
        <f>SUM(J3:J8)</f>
        <v>20</v>
      </c>
      <c r="K9" s="50"/>
      <c r="L9" s="10"/>
      <c r="M9" s="10"/>
      <c r="N9" s="45"/>
    </row>
    <row r="10" spans="2:14" ht="16" thickBot="1">
      <c r="B10" s="14"/>
      <c r="C10" s="15"/>
      <c r="D10" s="51"/>
      <c r="E10" s="15"/>
      <c r="F10" s="15"/>
      <c r="G10" s="47"/>
      <c r="I10" s="14"/>
      <c r="J10" s="15"/>
      <c r="K10" s="51"/>
      <c r="L10" s="15"/>
      <c r="M10" s="15"/>
      <c r="N10" s="47"/>
    </row>
    <row r="11" spans="2:14">
      <c r="B11" s="39" t="s">
        <v>15</v>
      </c>
      <c r="C11" s="40" t="s">
        <v>24</v>
      </c>
      <c r="D11" s="49"/>
      <c r="E11" s="40"/>
      <c r="F11" s="40"/>
      <c r="G11" s="44"/>
      <c r="I11" s="39" t="s">
        <v>15</v>
      </c>
      <c r="J11" s="40" t="s">
        <v>26</v>
      </c>
      <c r="K11" s="49"/>
      <c r="L11" s="40"/>
      <c r="M11" s="40"/>
      <c r="N11" s="44"/>
    </row>
    <row r="12" spans="2:14">
      <c r="B12" s="9" t="s">
        <v>17</v>
      </c>
      <c r="C12" s="10" t="s">
        <v>19</v>
      </c>
      <c r="D12" s="50" t="s">
        <v>20</v>
      </c>
      <c r="E12" s="10"/>
      <c r="F12" s="10"/>
      <c r="G12" s="45"/>
      <c r="I12" s="9" t="s">
        <v>17</v>
      </c>
      <c r="J12" s="10" t="s">
        <v>19</v>
      </c>
      <c r="K12" s="50" t="s">
        <v>20</v>
      </c>
      <c r="L12" s="10"/>
      <c r="M12" s="10"/>
      <c r="N12" s="45"/>
    </row>
    <row r="13" spans="2:14">
      <c r="B13" s="9" t="s">
        <v>10</v>
      </c>
      <c r="C13" s="10">
        <v>4</v>
      </c>
      <c r="D13" s="50">
        <v>25000</v>
      </c>
      <c r="E13" s="10"/>
      <c r="F13" s="10" t="s">
        <v>21</v>
      </c>
      <c r="G13" s="46">
        <f>AVERAGE(D13:D18)</f>
        <v>29333.333333333332</v>
      </c>
      <c r="I13" s="9" t="s">
        <v>10</v>
      </c>
      <c r="J13" s="10">
        <v>1</v>
      </c>
      <c r="K13" s="50">
        <v>62000</v>
      </c>
      <c r="L13" s="52">
        <f>J13*K13</f>
        <v>62000</v>
      </c>
      <c r="M13" s="10" t="s">
        <v>21</v>
      </c>
      <c r="N13" s="38">
        <f>AVERAGE(K13:K18)</f>
        <v>62750</v>
      </c>
    </row>
    <row r="14" spans="2:14">
      <c r="B14" s="9" t="s">
        <v>11</v>
      </c>
      <c r="C14" s="10">
        <v>4</v>
      </c>
      <c r="D14" s="50">
        <v>31000</v>
      </c>
      <c r="E14" s="10"/>
      <c r="F14" s="10" t="s">
        <v>56</v>
      </c>
      <c r="G14" s="46">
        <f>C13*D13+C14*D14+C15*D15+C16*D16+C17*D17+C18*D18</f>
        <v>707000</v>
      </c>
      <c r="I14" s="9" t="s">
        <v>11</v>
      </c>
      <c r="J14" s="10">
        <v>2</v>
      </c>
      <c r="K14" s="50">
        <v>61500</v>
      </c>
      <c r="L14" s="52">
        <f t="shared" ref="L14:L18" si="1">J14*K14</f>
        <v>123000</v>
      </c>
      <c r="M14" s="10" t="s">
        <v>56</v>
      </c>
      <c r="N14" s="46">
        <f>SUM(L13:L18)</f>
        <v>629000</v>
      </c>
    </row>
    <row r="15" spans="2:14">
      <c r="B15" s="9" t="s">
        <v>12</v>
      </c>
      <c r="C15" s="10">
        <v>3</v>
      </c>
      <c r="D15" s="50">
        <v>30000</v>
      </c>
      <c r="E15" s="10"/>
      <c r="F15" s="10" t="s">
        <v>22</v>
      </c>
      <c r="G15" s="46">
        <f>G14/C19</f>
        <v>29458.333333333332</v>
      </c>
      <c r="I15" s="9" t="s">
        <v>12</v>
      </c>
      <c r="J15" s="10">
        <v>1</v>
      </c>
      <c r="K15" s="50">
        <v>60000</v>
      </c>
      <c r="L15" s="52">
        <f t="shared" si="1"/>
        <v>60000</v>
      </c>
      <c r="M15" s="10" t="s">
        <v>22</v>
      </c>
      <c r="N15" s="38">
        <f>N14/J19</f>
        <v>62900</v>
      </c>
    </row>
    <row r="16" spans="2:14">
      <c r="B16" s="9" t="s">
        <v>13</v>
      </c>
      <c r="C16" s="37">
        <v>5</v>
      </c>
      <c r="D16" s="50">
        <v>33000</v>
      </c>
      <c r="E16" s="10"/>
      <c r="F16" s="10"/>
      <c r="G16" s="45"/>
      <c r="I16" s="9" t="s">
        <v>13</v>
      </c>
      <c r="J16" s="37">
        <v>3</v>
      </c>
      <c r="K16" s="50">
        <v>64000</v>
      </c>
      <c r="L16" s="52">
        <f t="shared" si="1"/>
        <v>192000</v>
      </c>
      <c r="M16" s="10"/>
      <c r="N16" s="45"/>
    </row>
    <row r="17" spans="2:14">
      <c r="B17" s="9" t="s">
        <v>14</v>
      </c>
      <c r="C17" s="43">
        <v>4</v>
      </c>
      <c r="D17" s="50">
        <v>29000</v>
      </c>
      <c r="E17" s="10"/>
      <c r="F17" s="10"/>
      <c r="G17" s="45"/>
      <c r="I17" s="9" t="s">
        <v>14</v>
      </c>
      <c r="J17" s="43">
        <v>2</v>
      </c>
      <c r="K17" s="50">
        <v>63000</v>
      </c>
      <c r="L17" s="52">
        <f t="shared" si="1"/>
        <v>126000</v>
      </c>
      <c r="M17" s="10"/>
      <c r="N17" s="45"/>
    </row>
    <row r="18" spans="2:14" ht="16" thickBot="1">
      <c r="B18" s="9" t="s">
        <v>18</v>
      </c>
      <c r="C18" s="15">
        <v>4</v>
      </c>
      <c r="D18" s="51">
        <v>28000</v>
      </c>
      <c r="E18" s="10"/>
      <c r="F18" s="10"/>
      <c r="G18" s="45"/>
      <c r="I18" s="9" t="s">
        <v>18</v>
      </c>
      <c r="J18" s="15">
        <v>1</v>
      </c>
      <c r="K18" s="51">
        <v>66000</v>
      </c>
      <c r="L18" s="52">
        <f t="shared" si="1"/>
        <v>66000</v>
      </c>
      <c r="M18" s="10"/>
      <c r="N18" s="45"/>
    </row>
    <row r="19" spans="2:14" ht="16" thickBot="1">
      <c r="B19" s="9" t="s">
        <v>23</v>
      </c>
      <c r="C19" s="10">
        <f>SUM(C13:C18)</f>
        <v>24</v>
      </c>
      <c r="D19" s="50"/>
      <c r="E19" s="10"/>
      <c r="F19" s="10"/>
      <c r="G19" s="45"/>
      <c r="I19" s="14" t="s">
        <v>23</v>
      </c>
      <c r="J19" s="15">
        <f>SUM(J13:J18)</f>
        <v>10</v>
      </c>
      <c r="K19" s="51"/>
      <c r="L19" s="15"/>
      <c r="M19" s="15"/>
      <c r="N19" s="47"/>
    </row>
    <row r="20" spans="2:14" ht="16" thickBot="1">
      <c r="B20" s="14"/>
      <c r="C20" s="15"/>
      <c r="D20" s="51"/>
      <c r="E20" s="15"/>
      <c r="F20" s="15"/>
      <c r="G20" s="47"/>
    </row>
    <row r="21" spans="2:14">
      <c r="B21" s="39" t="s">
        <v>15</v>
      </c>
      <c r="C21" s="40" t="s">
        <v>6</v>
      </c>
      <c r="D21" s="49"/>
      <c r="E21" s="40"/>
      <c r="F21" s="40"/>
      <c r="G21" s="44"/>
    </row>
    <row r="22" spans="2:14">
      <c r="B22" s="9" t="s">
        <v>17</v>
      </c>
      <c r="C22" s="10" t="s">
        <v>19</v>
      </c>
      <c r="D22" s="50" t="s">
        <v>20</v>
      </c>
      <c r="E22" s="10"/>
      <c r="F22" s="10"/>
      <c r="G22" s="45"/>
    </row>
    <row r="23" spans="2:14">
      <c r="B23" s="9" t="s">
        <v>10</v>
      </c>
      <c r="C23" s="10">
        <v>2</v>
      </c>
      <c r="D23" s="50">
        <v>35000</v>
      </c>
      <c r="E23" s="52">
        <f>C23*D23</f>
        <v>70000</v>
      </c>
      <c r="F23" s="10" t="s">
        <v>21</v>
      </c>
      <c r="G23" s="38">
        <f>AVERAGE(D23:D28)</f>
        <v>34000</v>
      </c>
    </row>
    <row r="24" spans="2:14">
      <c r="B24" s="9" t="s">
        <v>11</v>
      </c>
      <c r="C24" s="10">
        <v>3</v>
      </c>
      <c r="D24" s="50">
        <v>34000</v>
      </c>
      <c r="E24" s="52">
        <f t="shared" ref="E24:E28" si="2">C24*D24</f>
        <v>102000</v>
      </c>
      <c r="F24" s="10" t="s">
        <v>56</v>
      </c>
      <c r="G24" s="46">
        <f>SUM(E23:E28)</f>
        <v>442000</v>
      </c>
    </row>
    <row r="25" spans="2:14">
      <c r="B25" s="9" t="s">
        <v>12</v>
      </c>
      <c r="C25" s="10">
        <v>1</v>
      </c>
      <c r="D25" s="50">
        <v>35000</v>
      </c>
      <c r="E25" s="52">
        <f t="shared" si="2"/>
        <v>35000</v>
      </c>
      <c r="F25" s="10" t="s">
        <v>22</v>
      </c>
      <c r="G25" s="38">
        <f>G24/C29</f>
        <v>34000</v>
      </c>
    </row>
    <row r="26" spans="2:14">
      <c r="B26" s="9" t="s">
        <v>13</v>
      </c>
      <c r="C26" s="37">
        <v>3</v>
      </c>
      <c r="D26" s="50">
        <v>35000</v>
      </c>
      <c r="E26" s="52">
        <f t="shared" si="2"/>
        <v>105000</v>
      </c>
      <c r="F26" s="10"/>
      <c r="G26" s="45"/>
    </row>
    <row r="27" spans="2:14">
      <c r="B27" s="9" t="s">
        <v>14</v>
      </c>
      <c r="C27" s="43">
        <v>2</v>
      </c>
      <c r="D27" s="50">
        <v>36000</v>
      </c>
      <c r="E27" s="52">
        <f t="shared" si="2"/>
        <v>72000</v>
      </c>
      <c r="F27" s="10"/>
      <c r="G27" s="45"/>
    </row>
    <row r="28" spans="2:14" ht="16" thickBot="1">
      <c r="B28" s="9" t="s">
        <v>18</v>
      </c>
      <c r="C28" s="15">
        <v>2</v>
      </c>
      <c r="D28" s="51">
        <v>29000</v>
      </c>
      <c r="E28" s="52">
        <f t="shared" si="2"/>
        <v>58000</v>
      </c>
      <c r="F28" s="10"/>
      <c r="G28" s="45"/>
    </row>
    <row r="29" spans="2:14">
      <c r="B29" s="9" t="s">
        <v>23</v>
      </c>
      <c r="C29" s="10">
        <f>SUM(C23:C28)</f>
        <v>13</v>
      </c>
      <c r="D29" s="50"/>
      <c r="E29" s="10"/>
      <c r="F29" s="10"/>
      <c r="G29" s="45"/>
    </row>
    <row r="30" spans="2:14" ht="16" thickBot="1">
      <c r="B30" s="14"/>
      <c r="C30" s="15"/>
      <c r="D30" s="51"/>
      <c r="E30" s="15"/>
      <c r="F30" s="15"/>
      <c r="G30" s="47"/>
    </row>
    <row r="32" spans="2:14">
      <c r="C32" s="78" t="s">
        <v>27</v>
      </c>
      <c r="D32" s="78"/>
      <c r="E32" s="78"/>
      <c r="F32" s="78"/>
      <c r="G32" s="78"/>
      <c r="H32" s="78"/>
      <c r="I32" s="78"/>
      <c r="J32" s="78"/>
      <c r="K32" s="78"/>
      <c r="L32" s="78"/>
    </row>
  </sheetData>
  <mergeCells count="1">
    <mergeCell ref="C32:L3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"/>
  <sheetViews>
    <sheetView workbookViewId="0">
      <selection activeCell="F34" sqref="F34"/>
    </sheetView>
  </sheetViews>
  <sheetFormatPr baseColWidth="10" defaultRowHeight="15" x14ac:dyDescent="0"/>
  <cols>
    <col min="2" max="2" width="15.6640625" bestFit="1" customWidth="1"/>
    <col min="3" max="3" width="18.1640625" bestFit="1" customWidth="1"/>
    <col min="4" max="4" width="17.83203125" style="48" bestFit="1" customWidth="1"/>
    <col min="5" max="5" width="17.83203125" bestFit="1" customWidth="1"/>
    <col min="6" max="6" width="17.1640625" bestFit="1" customWidth="1"/>
    <col min="7" max="7" width="17.1640625" style="48" bestFit="1" customWidth="1"/>
    <col min="8" max="9" width="20" bestFit="1" customWidth="1"/>
  </cols>
  <sheetData>
    <row r="1" spans="2:8" ht="16" thickBot="1">
      <c r="D1" s="79" t="s">
        <v>72</v>
      </c>
    </row>
    <row r="2" spans="2:8">
      <c r="B2" s="6" t="s">
        <v>60</v>
      </c>
      <c r="C2" s="7"/>
      <c r="D2" s="80" t="s">
        <v>71</v>
      </c>
      <c r="E2" s="23" t="s">
        <v>61</v>
      </c>
      <c r="F2" s="7" t="s">
        <v>61</v>
      </c>
      <c r="G2" s="81" t="s">
        <v>63</v>
      </c>
      <c r="H2" s="8" t="s">
        <v>64</v>
      </c>
    </row>
    <row r="3" spans="2:8">
      <c r="B3" s="9"/>
      <c r="C3" s="20" t="s">
        <v>9</v>
      </c>
      <c r="D3" s="38"/>
      <c r="E3" s="35" t="s">
        <v>29</v>
      </c>
      <c r="F3" s="21" t="s">
        <v>29</v>
      </c>
      <c r="G3" s="82" t="s">
        <v>30</v>
      </c>
      <c r="H3" s="22" t="s">
        <v>30</v>
      </c>
    </row>
    <row r="4" spans="2:8" ht="16" thickBot="1">
      <c r="B4" s="11"/>
      <c r="C4" s="12" t="s">
        <v>0</v>
      </c>
      <c r="D4" s="45" t="s">
        <v>73</v>
      </c>
      <c r="E4" s="14" t="s">
        <v>1</v>
      </c>
      <c r="F4" s="15" t="s">
        <v>2</v>
      </c>
      <c r="G4" s="51" t="s">
        <v>3</v>
      </c>
      <c r="H4" s="16" t="s">
        <v>32</v>
      </c>
    </row>
    <row r="5" spans="2:8" ht="16" thickBot="1">
      <c r="B5" s="9" t="s">
        <v>4</v>
      </c>
      <c r="C5" s="10">
        <v>120</v>
      </c>
      <c r="D5" s="45">
        <v>20000</v>
      </c>
      <c r="E5" s="23">
        <v>330.1</v>
      </c>
      <c r="F5" s="36">
        <v>-19417</v>
      </c>
      <c r="G5" s="81">
        <f>(C5*E5)+F5</f>
        <v>20195</v>
      </c>
      <c r="H5" s="84">
        <f>G5*1.03</f>
        <v>20800.850000000002</v>
      </c>
    </row>
    <row r="6" spans="2:8" ht="16" thickBot="1">
      <c r="B6" s="9" t="s">
        <v>5</v>
      </c>
      <c r="C6" s="10">
        <v>145</v>
      </c>
      <c r="D6" s="45">
        <v>30000</v>
      </c>
      <c r="E6" s="23">
        <v>330.1</v>
      </c>
      <c r="F6" s="36">
        <v>-19417</v>
      </c>
      <c r="G6" s="81">
        <f t="shared" ref="G6:G9" si="0">(C6*E6)+F6</f>
        <v>28447.5</v>
      </c>
      <c r="H6" s="84">
        <f t="shared" ref="H6:H9" si="1">G6*1.03</f>
        <v>29300.924999999999</v>
      </c>
    </row>
    <row r="7" spans="2:8" ht="16" thickBot="1">
      <c r="B7" s="9" t="s">
        <v>6</v>
      </c>
      <c r="C7" s="10">
        <v>175</v>
      </c>
      <c r="D7" s="45">
        <v>35000</v>
      </c>
      <c r="E7" s="23">
        <v>330.1</v>
      </c>
      <c r="F7" s="36">
        <v>-19417</v>
      </c>
      <c r="G7" s="81">
        <f t="shared" si="0"/>
        <v>38350.500000000007</v>
      </c>
      <c r="H7" s="84">
        <f t="shared" si="1"/>
        <v>39501.015000000007</v>
      </c>
    </row>
    <row r="8" spans="2:8" ht="16" thickBot="1">
      <c r="B8" s="9" t="s">
        <v>7</v>
      </c>
      <c r="C8" s="10">
        <v>215</v>
      </c>
      <c r="D8" s="45">
        <v>55000</v>
      </c>
      <c r="E8" s="23">
        <v>330.1</v>
      </c>
      <c r="F8" s="36">
        <v>-19417</v>
      </c>
      <c r="G8" s="81">
        <f t="shared" si="0"/>
        <v>51554.5</v>
      </c>
      <c r="H8" s="84">
        <f t="shared" si="1"/>
        <v>53101.135000000002</v>
      </c>
    </row>
    <row r="9" spans="2:8" ht="16" thickBot="1">
      <c r="B9" s="14" t="s">
        <v>8</v>
      </c>
      <c r="C9" s="15">
        <v>245</v>
      </c>
      <c r="D9" s="47">
        <v>60000</v>
      </c>
      <c r="E9" s="23">
        <v>330.1</v>
      </c>
      <c r="F9" s="36">
        <v>-19417</v>
      </c>
      <c r="G9" s="81">
        <f t="shared" si="0"/>
        <v>61457.5</v>
      </c>
      <c r="H9" s="84">
        <f t="shared" si="1"/>
        <v>63301.224999999999</v>
      </c>
    </row>
    <row r="11" spans="2:8" ht="16" thickBot="1">
      <c r="F11" s="1"/>
    </row>
    <row r="12" spans="2:8">
      <c r="B12" s="23"/>
      <c r="C12" s="7" t="s">
        <v>70</v>
      </c>
      <c r="D12" s="81" t="s">
        <v>62</v>
      </c>
      <c r="E12" s="7" t="s">
        <v>61</v>
      </c>
      <c r="F12" s="7" t="s">
        <v>61</v>
      </c>
      <c r="G12" s="81" t="s">
        <v>63</v>
      </c>
      <c r="H12" s="8" t="s">
        <v>64</v>
      </c>
    </row>
    <row r="13" spans="2:8">
      <c r="B13" s="9"/>
      <c r="C13" s="10" t="s">
        <v>31</v>
      </c>
      <c r="D13" s="82" t="s">
        <v>28</v>
      </c>
      <c r="E13" s="21" t="s">
        <v>29</v>
      </c>
      <c r="F13" s="21" t="s">
        <v>29</v>
      </c>
      <c r="G13" s="82" t="s">
        <v>30</v>
      </c>
      <c r="H13" s="22" t="s">
        <v>30</v>
      </c>
    </row>
    <row r="14" spans="2:8">
      <c r="B14" s="11"/>
      <c r="C14" s="12" t="s">
        <v>0</v>
      </c>
      <c r="D14" s="50" t="s">
        <v>42</v>
      </c>
      <c r="E14" s="10" t="s">
        <v>1</v>
      </c>
      <c r="F14" s="10" t="s">
        <v>2</v>
      </c>
      <c r="G14" s="50" t="s">
        <v>3</v>
      </c>
      <c r="H14" s="13" t="s">
        <v>32</v>
      </c>
    </row>
    <row r="15" spans="2:8">
      <c r="B15" s="9" t="s">
        <v>4</v>
      </c>
      <c r="C15" s="10">
        <v>180</v>
      </c>
      <c r="D15" s="50">
        <v>19944</v>
      </c>
      <c r="E15" s="24">
        <v>182.45</v>
      </c>
      <c r="F15" s="24">
        <v>-13006</v>
      </c>
      <c r="G15" s="83">
        <f>(C15*E15)+F15</f>
        <v>19835</v>
      </c>
      <c r="H15" s="45">
        <f>G15*1.03</f>
        <v>20430.05</v>
      </c>
    </row>
    <row r="16" spans="2:8">
      <c r="B16" s="9" t="s">
        <v>5</v>
      </c>
      <c r="C16" s="10">
        <v>220</v>
      </c>
      <c r="D16" s="50">
        <v>29458.33</v>
      </c>
      <c r="E16" s="24">
        <v>182.45</v>
      </c>
      <c r="F16" s="24">
        <v>-13006</v>
      </c>
      <c r="G16" s="83">
        <f t="shared" ref="G16:G19" si="2">(C16*E16)+F16</f>
        <v>27133</v>
      </c>
      <c r="H16" s="45">
        <f t="shared" ref="H16:H19" si="3">G16*1.03</f>
        <v>27946.99</v>
      </c>
    </row>
    <row r="17" spans="2:8">
      <c r="B17" s="9" t="s">
        <v>6</v>
      </c>
      <c r="C17" s="10">
        <v>280</v>
      </c>
      <c r="D17" s="50">
        <v>34000</v>
      </c>
      <c r="E17" s="24">
        <v>182.45</v>
      </c>
      <c r="F17" s="24">
        <v>-13006</v>
      </c>
      <c r="G17" s="83">
        <f t="shared" si="2"/>
        <v>38080</v>
      </c>
      <c r="H17" s="45">
        <f t="shared" si="3"/>
        <v>39222.400000000001</v>
      </c>
    </row>
    <row r="18" spans="2:8">
      <c r="B18" s="9" t="s">
        <v>7</v>
      </c>
      <c r="C18" s="43">
        <v>400</v>
      </c>
      <c r="D18" s="50">
        <v>56875</v>
      </c>
      <c r="E18" s="24">
        <v>182.45</v>
      </c>
      <c r="F18" s="24">
        <v>-13006</v>
      </c>
      <c r="G18" s="83">
        <f t="shared" si="2"/>
        <v>59974</v>
      </c>
      <c r="H18" s="45">
        <f t="shared" si="3"/>
        <v>61773.22</v>
      </c>
    </row>
    <row r="19" spans="2:8">
      <c r="B19" s="9" t="s">
        <v>8</v>
      </c>
      <c r="C19" s="43">
        <v>390</v>
      </c>
      <c r="D19" s="50">
        <v>62900</v>
      </c>
      <c r="E19" s="24">
        <v>182.45</v>
      </c>
      <c r="F19" s="24">
        <v>-13006</v>
      </c>
      <c r="G19" s="83">
        <f t="shared" si="2"/>
        <v>58149.5</v>
      </c>
      <c r="H19" s="45">
        <f t="shared" si="3"/>
        <v>59893.985000000001</v>
      </c>
    </row>
    <row r="20" spans="2:8">
      <c r="B20" s="9"/>
      <c r="C20" s="10"/>
      <c r="D20" s="50"/>
      <c r="E20" s="10"/>
      <c r="F20" s="10"/>
      <c r="G20" s="50"/>
      <c r="H20" s="13"/>
    </row>
    <row r="21" spans="2:8">
      <c r="B21" s="9"/>
      <c r="C21" s="10"/>
      <c r="D21" s="50"/>
      <c r="E21" s="10"/>
      <c r="F21" s="10"/>
      <c r="G21" s="50"/>
      <c r="H21" s="13"/>
    </row>
    <row r="22" spans="2:8" ht="16" thickBot="1">
      <c r="B22" s="14"/>
      <c r="C22" s="15"/>
      <c r="D22" s="51"/>
      <c r="E22" s="15"/>
      <c r="F22" s="15"/>
      <c r="G22" s="51"/>
      <c r="H22" s="16"/>
    </row>
  </sheetData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D12" sqref="D12"/>
    </sheetView>
  </sheetViews>
  <sheetFormatPr baseColWidth="10" defaultRowHeight="15" x14ac:dyDescent="0"/>
  <cols>
    <col min="1" max="1" width="16.6640625" bestFit="1" customWidth="1"/>
    <col min="2" max="2" width="14.1640625" style="48" bestFit="1" customWidth="1"/>
  </cols>
  <sheetData>
    <row r="1" spans="1:11">
      <c r="B1" s="48" t="s">
        <v>41</v>
      </c>
      <c r="C1" t="s">
        <v>30</v>
      </c>
      <c r="D1" t="s">
        <v>30</v>
      </c>
    </row>
    <row r="2" spans="1:11">
      <c r="B2" s="48" t="s">
        <v>65</v>
      </c>
      <c r="C2" t="s">
        <v>39</v>
      </c>
      <c r="D2" t="s">
        <v>40</v>
      </c>
    </row>
    <row r="3" spans="1:11" ht="16" thickBot="1">
      <c r="A3" s="3" t="s">
        <v>33</v>
      </c>
    </row>
    <row r="4" spans="1:11">
      <c r="A4" t="s">
        <v>38</v>
      </c>
      <c r="B4" s="85">
        <v>20430.05</v>
      </c>
      <c r="C4" s="25">
        <f>B4*0.9</f>
        <v>18387.044999999998</v>
      </c>
      <c r="D4" s="25">
        <f>B4*1.1</f>
        <v>22473.055</v>
      </c>
      <c r="H4" s="26" t="s">
        <v>43</v>
      </c>
      <c r="I4" s="27" t="s">
        <v>10</v>
      </c>
      <c r="J4" s="27" t="s">
        <v>11</v>
      </c>
      <c r="K4" s="28" t="s">
        <v>12</v>
      </c>
    </row>
    <row r="5" spans="1:11">
      <c r="H5" s="29" t="s">
        <v>67</v>
      </c>
      <c r="I5" s="30">
        <f>D4</f>
        <v>22473.055</v>
      </c>
      <c r="J5" s="30">
        <f>D11</f>
        <v>36943.164500000006</v>
      </c>
      <c r="K5" s="31">
        <f>D18</f>
        <v>79083.686499999996</v>
      </c>
    </row>
    <row r="6" spans="1:11">
      <c r="H6" s="29" t="s">
        <v>68</v>
      </c>
      <c r="I6" s="30">
        <f>B4</f>
        <v>20430.05</v>
      </c>
      <c r="J6" s="30">
        <f>B11</f>
        <v>33584.695</v>
      </c>
      <c r="K6" s="31">
        <f>B18</f>
        <v>60833.604999999996</v>
      </c>
    </row>
    <row r="7" spans="1:11" ht="16" thickBot="1">
      <c r="H7" s="32" t="s">
        <v>69</v>
      </c>
      <c r="I7" s="33">
        <f>C4</f>
        <v>18387.044999999998</v>
      </c>
      <c r="J7" s="33">
        <f>C11</f>
        <v>30226.2255</v>
      </c>
      <c r="K7" s="34">
        <f>C18</f>
        <v>42583.523499999996</v>
      </c>
    </row>
    <row r="8" spans="1:11">
      <c r="A8" s="3" t="s">
        <v>34</v>
      </c>
      <c r="B8" s="48" t="s">
        <v>65</v>
      </c>
    </row>
    <row r="9" spans="1:11">
      <c r="A9" t="s">
        <v>36</v>
      </c>
      <c r="B9" s="86">
        <v>27946.99</v>
      </c>
    </row>
    <row r="10" spans="1:11" ht="16" thickBot="1">
      <c r="A10" t="s">
        <v>6</v>
      </c>
      <c r="B10" s="87">
        <v>39222.400000000001</v>
      </c>
    </row>
    <row r="11" spans="1:11">
      <c r="A11" t="s">
        <v>37</v>
      </c>
      <c r="B11" s="86">
        <f>AVERAGE(B9:B10)</f>
        <v>33584.695</v>
      </c>
      <c r="C11" s="86">
        <f>B11*0.9</f>
        <v>30226.2255</v>
      </c>
      <c r="D11" s="86">
        <f>B11*1.1</f>
        <v>36943.164500000006</v>
      </c>
    </row>
    <row r="12" spans="1:11">
      <c r="A12" t="s">
        <v>66</v>
      </c>
    </row>
    <row r="15" spans="1:11">
      <c r="A15" s="3" t="s">
        <v>35</v>
      </c>
      <c r="B15" s="48" t="s">
        <v>65</v>
      </c>
    </row>
    <row r="16" spans="1:11">
      <c r="A16" t="s">
        <v>25</v>
      </c>
      <c r="B16" s="86">
        <v>61773.22</v>
      </c>
    </row>
    <row r="17" spans="1:4" ht="16" thickBot="1">
      <c r="A17" t="s">
        <v>8</v>
      </c>
      <c r="B17" s="87">
        <v>59893.99</v>
      </c>
    </row>
    <row r="18" spans="1:4">
      <c r="A18" t="s">
        <v>37</v>
      </c>
      <c r="B18" s="86">
        <f>AVERAGE(B16:B17)</f>
        <v>60833.604999999996</v>
      </c>
      <c r="C18" s="86">
        <f>B18*0.7</f>
        <v>42583.523499999996</v>
      </c>
      <c r="D18" s="86">
        <f>B18*1.3</f>
        <v>79083.686499999996</v>
      </c>
    </row>
    <row r="19" spans="1:4">
      <c r="A19" t="s">
        <v>66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STEP#5  COMPARISON</vt:lpstr>
      <vt:lpstr>Step #6 Market SurveyData</vt:lpstr>
      <vt:lpstr>steps #6,7,8,9,10</vt:lpstr>
      <vt:lpstr>Step #11- PAY GRADES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Brooke Buckman</dc:creator>
  <cp:lastModifiedBy>Priscila Parada</cp:lastModifiedBy>
  <dcterms:created xsi:type="dcterms:W3CDTF">2015-03-27T15:16:53Z</dcterms:created>
  <dcterms:modified xsi:type="dcterms:W3CDTF">2018-11-28T04:40:05Z</dcterms:modified>
</cp:coreProperties>
</file>